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Expense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<sst xmlns="http://schemas.openxmlformats.org/spreadsheetml/2006/main" count="149" uniqueCount="84">
  <si>
    <t>Unit type</t>
  </si>
  <si>
    <t>Strength</t>
  </si>
  <si>
    <t>CHQ</t>
  </si>
  <si>
    <t>AHQ</t>
  </si>
  <si>
    <t>Frigates</t>
  </si>
  <si>
    <t>Batteries</t>
  </si>
  <si>
    <t>IN</t>
  </si>
  <si>
    <t>LI</t>
  </si>
  <si>
    <t>(attached to infantry brigades)</t>
  </si>
  <si>
    <t>HC</t>
  </si>
  <si>
    <t>MC</t>
  </si>
  <si>
    <t>LC</t>
  </si>
  <si>
    <t>(attached to cavalry brigades)</t>
  </si>
  <si>
    <t>HA</t>
  </si>
  <si>
    <t>400/4</t>
  </si>
  <si>
    <t>300/3</t>
  </si>
  <si>
    <t>MA</t>
  </si>
  <si>
    <t>LA</t>
  </si>
  <si>
    <t>MI</t>
  </si>
  <si>
    <t>FL</t>
  </si>
  <si>
    <t>SL</t>
  </si>
  <si>
    <t>TR</t>
  </si>
  <si>
    <t>Number</t>
  </si>
  <si>
    <t>Build cost</t>
  </si>
  <si>
    <t xml:space="preserve">Inactive </t>
  </si>
  <si>
    <t>Inactive</t>
  </si>
  <si>
    <t>Per unit:</t>
  </si>
  <si>
    <t>Total:</t>
  </si>
  <si>
    <t>Total army costs:</t>
  </si>
  <si>
    <t>Total naval costs:</t>
  </si>
  <si>
    <t>-</t>
  </si>
  <si>
    <t>SOW Army/Navy Expenditures Worksheet</t>
  </si>
  <si>
    <t>Army</t>
  </si>
  <si>
    <t>Navy</t>
  </si>
  <si>
    <t>Ship type</t>
  </si>
  <si>
    <t>Capacity</t>
  </si>
  <si>
    <t>Per 1000</t>
  </si>
  <si>
    <t>At sea</t>
  </si>
  <si>
    <t>At base</t>
  </si>
  <si>
    <t>War turn:</t>
  </si>
  <si>
    <t>Units</t>
  </si>
  <si>
    <t>Ships</t>
  </si>
  <si>
    <t>SOW Income Worksheet</t>
  </si>
  <si>
    <t>Fill in the number of inland cities, ports, and Carribbean ports you control.</t>
  </si>
  <si>
    <t>Also fill in your present Treasury balance. Expenses are taken from the Expense worksheet.</t>
  </si>
  <si>
    <t>Income</t>
  </si>
  <si>
    <t>Inland cities</t>
  </si>
  <si>
    <t>Ports</t>
  </si>
  <si>
    <t>Caribbean ports</t>
  </si>
  <si>
    <t>Total</t>
  </si>
  <si>
    <t>Total income:</t>
  </si>
  <si>
    <t>Expenses</t>
  </si>
  <si>
    <t>War season</t>
  </si>
  <si>
    <t>Peace season</t>
  </si>
  <si>
    <t>Expense</t>
  </si>
  <si>
    <t>Peace season:</t>
  </si>
  <si>
    <t>Net Income</t>
  </si>
  <si>
    <t>War season:</t>
  </si>
  <si>
    <t>Per</t>
  </si>
  <si>
    <t>Total game net income:</t>
  </si>
  <si>
    <t>Treasury balance:</t>
  </si>
  <si>
    <t>Net income per war season as share of Treasury:</t>
  </si>
  <si>
    <t>Net income per peace season as share of Treasury:</t>
  </si>
  <si>
    <t>Net income per season as share of Treasury:</t>
  </si>
  <si>
    <t>Net income per season:</t>
  </si>
  <si>
    <t>Required supplies:</t>
  </si>
  <si>
    <t>Number of supplies and stores required is calculated from number of units: do not enter a number.</t>
  </si>
  <si>
    <t>Required stores:</t>
  </si>
  <si>
    <t>War turns:</t>
  </si>
  <si>
    <t>Active</t>
  </si>
  <si>
    <t>Existing</t>
  </si>
  <si>
    <t>New</t>
  </si>
  <si>
    <t>Fraction of navy at</t>
  </si>
  <si>
    <t>sea during peace:</t>
  </si>
  <si>
    <t>Build costs reflect only new units: maintenance costs include both existing and new units.</t>
  </si>
  <si>
    <t>Expenses include only maintenance expenses, not building expenses for new units.</t>
  </si>
  <si>
    <t>Fill in the columns titled "Existing Units" and "New Units" with the number of units (of each strength</t>
  </si>
  <si>
    <t>range: 3500 means 3001-3500), batteries attached to infantry or cavalry brigades, and warships.</t>
  </si>
  <si>
    <t>Army war costs assume all militia is inactive. Fill in a fraction of the Navy to be at sea in peacetime.</t>
  </si>
  <si>
    <t>Treasury balance minus build costs:</t>
  </si>
  <si>
    <t>Total levels:</t>
  </si>
  <si>
    <t>per level</t>
  </si>
  <si>
    <t>of cities</t>
  </si>
  <si>
    <t>SA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</si>
</sst>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M1" sqref="M1"/>
    </sheetView>
  </sheetViews>
  <sheetFormatPr defaultColWidth="9.140625" defaultRowHeight="12.75"/>
  <sheetData>
    <row r="1" spans="1:11" ht="18.75" thickBot="1">
      <c r="A1" s="7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2.75">
      <c r="A2" t="s">
        <v>76</v>
      </c>
    </row>
    <row r="3" ht="12.75">
      <c r="A3" t="s">
        <v>77</v>
      </c>
    </row>
    <row r="4" ht="12.75">
      <c r="A4" t="s">
        <v>78</v>
      </c>
    </row>
    <row r="5" ht="12.75">
      <c r="A5" t="s">
        <v>66</v>
      </c>
    </row>
    <row r="6" ht="12.75">
      <c r="A6" t="s">
        <v>74</v>
      </c>
    </row>
    <row r="8" ht="18.75" thickBot="1">
      <c r="A8" s="7" t="s">
        <v>32</v>
      </c>
    </row>
    <row r="9" spans="4:13" ht="12.75">
      <c r="D9" t="s">
        <v>26</v>
      </c>
      <c r="E9" t="s">
        <v>68</v>
      </c>
      <c r="J9" s="13" t="s">
        <v>70</v>
      </c>
      <c r="K9" s="13" t="s">
        <v>71</v>
      </c>
      <c r="L9" t="s">
        <v>27</v>
      </c>
      <c r="M9" t="s">
        <v>68</v>
      </c>
    </row>
    <row r="10" spans="1:15" ht="12.75">
      <c r="A10" s="6" t="s">
        <v>0</v>
      </c>
      <c r="B10" s="6" t="s">
        <v>1</v>
      </c>
      <c r="C10" s="6"/>
      <c r="D10" s="6" t="s">
        <v>23</v>
      </c>
      <c r="E10" s="6" t="s">
        <v>69</v>
      </c>
      <c r="F10" s="6" t="s">
        <v>24</v>
      </c>
      <c r="G10" s="6" t="s">
        <v>53</v>
      </c>
      <c r="H10" s="6"/>
      <c r="I10" s="6"/>
      <c r="J10" s="12" t="s">
        <v>40</v>
      </c>
      <c r="K10" s="12" t="s">
        <v>40</v>
      </c>
      <c r="L10" s="6" t="s">
        <v>23</v>
      </c>
      <c r="M10" s="6" t="s">
        <v>69</v>
      </c>
      <c r="N10" s="6" t="s">
        <v>24</v>
      </c>
      <c r="O10" s="6" t="s">
        <v>53</v>
      </c>
    </row>
    <row r="12" spans="1:15" ht="12.75">
      <c r="A12" t="s">
        <v>6</v>
      </c>
      <c r="B12">
        <v>2500</v>
      </c>
      <c r="D12">
        <v>100</v>
      </c>
      <c r="E12">
        <v>15</v>
      </c>
      <c r="F12">
        <v>5</v>
      </c>
      <c r="G12">
        <v>75</v>
      </c>
      <c r="L12">
        <f>$K12*D12</f>
        <v>0</v>
      </c>
      <c r="M12">
        <f>($J12+$K12)*E12</f>
        <v>0</v>
      </c>
      <c r="N12">
        <f>($J12+$K12)*F12</f>
        <v>0</v>
      </c>
      <c r="O12">
        <f>($J12+$K12)*G12</f>
        <v>0</v>
      </c>
    </row>
    <row r="13" spans="1:15" ht="12.75">
      <c r="A13" t="s">
        <v>6</v>
      </c>
      <c r="B13">
        <v>3000</v>
      </c>
      <c r="D13">
        <v>120</v>
      </c>
      <c r="E13">
        <v>18</v>
      </c>
      <c r="F13">
        <v>6</v>
      </c>
      <c r="G13">
        <v>90</v>
      </c>
      <c r="L13">
        <f aca="true" t="shared" si="0" ref="L13:L20">$K13*D13</f>
        <v>0</v>
      </c>
      <c r="M13">
        <f aca="true" t="shared" si="1" ref="M13:M20">($J13+$K13)*E13</f>
        <v>0</v>
      </c>
      <c r="N13">
        <f aca="true" t="shared" si="2" ref="N13:N20">($J13+$K13)*F13</f>
        <v>0</v>
      </c>
      <c r="O13">
        <f aca="true" t="shared" si="3" ref="O13:O20">($J13+$K13)*G13</f>
        <v>0</v>
      </c>
    </row>
    <row r="14" spans="1:15" ht="12.75">
      <c r="A14" t="s">
        <v>6</v>
      </c>
      <c r="B14">
        <v>3500</v>
      </c>
      <c r="D14">
        <v>140</v>
      </c>
      <c r="E14">
        <v>21</v>
      </c>
      <c r="F14">
        <v>7</v>
      </c>
      <c r="G14">
        <v>105</v>
      </c>
      <c r="L14">
        <f t="shared" si="0"/>
        <v>0</v>
      </c>
      <c r="M14">
        <f t="shared" si="1"/>
        <v>0</v>
      </c>
      <c r="N14">
        <f t="shared" si="2"/>
        <v>0</v>
      </c>
      <c r="O14">
        <f t="shared" si="3"/>
        <v>0</v>
      </c>
    </row>
    <row r="15" spans="1:15" ht="12.75">
      <c r="A15" t="s">
        <v>6</v>
      </c>
      <c r="B15">
        <v>4000</v>
      </c>
      <c r="D15">
        <v>160</v>
      </c>
      <c r="E15">
        <v>24</v>
      </c>
      <c r="F15">
        <v>8</v>
      </c>
      <c r="G15">
        <v>120</v>
      </c>
      <c r="L15">
        <f t="shared" si="0"/>
        <v>0</v>
      </c>
      <c r="M15">
        <f t="shared" si="1"/>
        <v>0</v>
      </c>
      <c r="N15">
        <f t="shared" si="2"/>
        <v>0</v>
      </c>
      <c r="O15">
        <f t="shared" si="3"/>
        <v>0</v>
      </c>
    </row>
    <row r="16" spans="1:15" ht="12.75">
      <c r="A16" t="s">
        <v>7</v>
      </c>
      <c r="B16">
        <v>2500</v>
      </c>
      <c r="D16">
        <v>120</v>
      </c>
      <c r="E16">
        <v>15</v>
      </c>
      <c r="F16">
        <v>5</v>
      </c>
      <c r="G16">
        <v>75</v>
      </c>
      <c r="L16">
        <f t="shared" si="0"/>
        <v>0</v>
      </c>
      <c r="M16">
        <f t="shared" si="1"/>
        <v>0</v>
      </c>
      <c r="N16">
        <f t="shared" si="2"/>
        <v>0</v>
      </c>
      <c r="O16">
        <f t="shared" si="3"/>
        <v>0</v>
      </c>
    </row>
    <row r="17" spans="1:15" ht="12.75">
      <c r="A17" t="s">
        <v>7</v>
      </c>
      <c r="B17">
        <v>3000</v>
      </c>
      <c r="D17">
        <v>144</v>
      </c>
      <c r="E17">
        <v>18</v>
      </c>
      <c r="F17">
        <v>6</v>
      </c>
      <c r="G17">
        <v>90</v>
      </c>
      <c r="L17">
        <f t="shared" si="0"/>
        <v>0</v>
      </c>
      <c r="M17">
        <f t="shared" si="1"/>
        <v>0</v>
      </c>
      <c r="N17">
        <f t="shared" si="2"/>
        <v>0</v>
      </c>
      <c r="O17">
        <f t="shared" si="3"/>
        <v>0</v>
      </c>
    </row>
    <row r="18" spans="1:15" ht="12.75">
      <c r="A18" t="s">
        <v>7</v>
      </c>
      <c r="B18">
        <v>3500</v>
      </c>
      <c r="D18">
        <v>168</v>
      </c>
      <c r="E18">
        <v>21</v>
      </c>
      <c r="F18">
        <v>7</v>
      </c>
      <c r="G18">
        <v>105</v>
      </c>
      <c r="L18">
        <f t="shared" si="0"/>
        <v>0</v>
      </c>
      <c r="M18">
        <f t="shared" si="1"/>
        <v>0</v>
      </c>
      <c r="N18">
        <f t="shared" si="2"/>
        <v>0</v>
      </c>
      <c r="O18">
        <f t="shared" si="3"/>
        <v>0</v>
      </c>
    </row>
    <row r="19" spans="1:15" ht="12.75">
      <c r="A19" t="s">
        <v>7</v>
      </c>
      <c r="B19">
        <v>4000</v>
      </c>
      <c r="D19">
        <v>192</v>
      </c>
      <c r="E19">
        <v>24</v>
      </c>
      <c r="F19">
        <v>8</v>
      </c>
      <c r="G19">
        <v>120</v>
      </c>
      <c r="L19">
        <f t="shared" si="0"/>
        <v>0</v>
      </c>
      <c r="M19">
        <f t="shared" si="1"/>
        <v>0</v>
      </c>
      <c r="N19">
        <f t="shared" si="2"/>
        <v>0</v>
      </c>
      <c r="O19">
        <f t="shared" si="3"/>
        <v>0</v>
      </c>
    </row>
    <row r="20" spans="1:15" ht="12.75">
      <c r="A20" t="s">
        <v>5</v>
      </c>
      <c r="D20">
        <v>20</v>
      </c>
      <c r="E20">
        <v>3</v>
      </c>
      <c r="F20">
        <v>1</v>
      </c>
      <c r="G20">
        <v>15</v>
      </c>
      <c r="L20">
        <f t="shared" si="0"/>
        <v>0</v>
      </c>
      <c r="M20">
        <f t="shared" si="1"/>
        <v>0</v>
      </c>
      <c r="N20">
        <f t="shared" si="2"/>
        <v>0</v>
      </c>
      <c r="O20">
        <f t="shared" si="3"/>
        <v>0</v>
      </c>
    </row>
    <row r="21" ht="12.75">
      <c r="A21" t="s">
        <v>8</v>
      </c>
    </row>
    <row r="22" spans="4:7" ht="12.75">
      <c r="D22" s="2"/>
      <c r="E22" s="2"/>
      <c r="F22" s="2"/>
      <c r="G22" s="2"/>
    </row>
    <row r="23" spans="1:15" ht="12.75">
      <c r="A23" t="s">
        <v>9</v>
      </c>
      <c r="B23">
        <v>1250</v>
      </c>
      <c r="D23" s="3">
        <v>250</v>
      </c>
      <c r="E23" s="3">
        <v>30</v>
      </c>
      <c r="F23" s="3">
        <v>10</v>
      </c>
      <c r="G23" s="3">
        <v>150</v>
      </c>
      <c r="L23">
        <f aca="true" t="shared" si="4" ref="L23:L35">$K23*D23</f>
        <v>0</v>
      </c>
      <c r="M23">
        <f aca="true" t="shared" si="5" ref="M23:M35">($J23+$K23)*E23</f>
        <v>0</v>
      </c>
      <c r="N23">
        <f aca="true" t="shared" si="6" ref="N23:N35">($J23+$K23)*F23</f>
        <v>0</v>
      </c>
      <c r="O23">
        <f aca="true" t="shared" si="7" ref="O23:O35">($J23+$K23)*G23</f>
        <v>0</v>
      </c>
    </row>
    <row r="24" spans="1:15" ht="12.75">
      <c r="A24" t="s">
        <v>9</v>
      </c>
      <c r="B24">
        <v>1500</v>
      </c>
      <c r="D24" s="4">
        <v>300</v>
      </c>
      <c r="E24" s="4">
        <v>36</v>
      </c>
      <c r="F24" s="4">
        <v>12</v>
      </c>
      <c r="G24" s="4">
        <v>180</v>
      </c>
      <c r="L24">
        <f t="shared" si="4"/>
        <v>0</v>
      </c>
      <c r="M24">
        <f t="shared" si="5"/>
        <v>0</v>
      </c>
      <c r="N24">
        <f t="shared" si="6"/>
        <v>0</v>
      </c>
      <c r="O24">
        <f t="shared" si="7"/>
        <v>0</v>
      </c>
    </row>
    <row r="25" spans="1:15" ht="12.75">
      <c r="A25" t="s">
        <v>9</v>
      </c>
      <c r="B25">
        <v>1750</v>
      </c>
      <c r="D25" s="4">
        <v>350</v>
      </c>
      <c r="E25" s="4">
        <v>42</v>
      </c>
      <c r="F25" s="4">
        <v>14</v>
      </c>
      <c r="G25" s="4">
        <v>210</v>
      </c>
      <c r="L25">
        <f t="shared" si="4"/>
        <v>0</v>
      </c>
      <c r="M25">
        <f t="shared" si="5"/>
        <v>0</v>
      </c>
      <c r="N25">
        <f t="shared" si="6"/>
        <v>0</v>
      </c>
      <c r="O25">
        <f t="shared" si="7"/>
        <v>0</v>
      </c>
    </row>
    <row r="26" spans="1:15" ht="12.75">
      <c r="A26" t="s">
        <v>9</v>
      </c>
      <c r="B26">
        <v>2000</v>
      </c>
      <c r="D26" s="4">
        <v>400</v>
      </c>
      <c r="E26" s="4">
        <v>48</v>
      </c>
      <c r="F26" s="4">
        <v>16</v>
      </c>
      <c r="G26" s="4">
        <v>240</v>
      </c>
      <c r="L26">
        <f t="shared" si="4"/>
        <v>0</v>
      </c>
      <c r="M26">
        <f t="shared" si="5"/>
        <v>0</v>
      </c>
      <c r="N26">
        <f t="shared" si="6"/>
        <v>0</v>
      </c>
      <c r="O26">
        <f t="shared" si="7"/>
        <v>0</v>
      </c>
    </row>
    <row r="27" spans="1:15" ht="12.75">
      <c r="A27" t="s">
        <v>10</v>
      </c>
      <c r="B27">
        <v>1250</v>
      </c>
      <c r="D27" s="4">
        <v>175</v>
      </c>
      <c r="E27" s="4">
        <v>15</v>
      </c>
      <c r="F27" s="4">
        <v>5</v>
      </c>
      <c r="G27" s="4">
        <v>75</v>
      </c>
      <c r="L27">
        <f t="shared" si="4"/>
        <v>0</v>
      </c>
      <c r="M27">
        <f t="shared" si="5"/>
        <v>0</v>
      </c>
      <c r="N27">
        <f t="shared" si="6"/>
        <v>0</v>
      </c>
      <c r="O27">
        <f t="shared" si="7"/>
        <v>0</v>
      </c>
    </row>
    <row r="28" spans="1:15" ht="12.75">
      <c r="A28" t="s">
        <v>10</v>
      </c>
      <c r="B28">
        <v>1500</v>
      </c>
      <c r="D28" s="4">
        <v>210</v>
      </c>
      <c r="E28" s="4">
        <v>18</v>
      </c>
      <c r="F28" s="4">
        <v>6</v>
      </c>
      <c r="G28" s="4">
        <v>90</v>
      </c>
      <c r="L28">
        <f t="shared" si="4"/>
        <v>0</v>
      </c>
      <c r="M28">
        <f t="shared" si="5"/>
        <v>0</v>
      </c>
      <c r="N28">
        <f t="shared" si="6"/>
        <v>0</v>
      </c>
      <c r="O28">
        <f t="shared" si="7"/>
        <v>0</v>
      </c>
    </row>
    <row r="29" spans="1:15" ht="12.75">
      <c r="A29" t="s">
        <v>10</v>
      </c>
      <c r="B29">
        <v>1750</v>
      </c>
      <c r="D29" s="4">
        <v>245</v>
      </c>
      <c r="E29" s="4">
        <v>21</v>
      </c>
      <c r="F29" s="4">
        <v>7</v>
      </c>
      <c r="G29" s="4">
        <v>105</v>
      </c>
      <c r="L29">
        <f t="shared" si="4"/>
        <v>0</v>
      </c>
      <c r="M29">
        <f t="shared" si="5"/>
        <v>0</v>
      </c>
      <c r="N29">
        <f t="shared" si="6"/>
        <v>0</v>
      </c>
      <c r="O29">
        <f t="shared" si="7"/>
        <v>0</v>
      </c>
    </row>
    <row r="30" spans="1:15" ht="12.75">
      <c r="A30" t="s">
        <v>10</v>
      </c>
      <c r="B30">
        <v>2000</v>
      </c>
      <c r="D30" s="4">
        <v>280</v>
      </c>
      <c r="E30" s="4">
        <v>24</v>
      </c>
      <c r="F30" s="4">
        <v>8</v>
      </c>
      <c r="G30" s="4">
        <v>120</v>
      </c>
      <c r="L30">
        <f t="shared" si="4"/>
        <v>0</v>
      </c>
      <c r="M30">
        <f t="shared" si="5"/>
        <v>0</v>
      </c>
      <c r="N30">
        <f t="shared" si="6"/>
        <v>0</v>
      </c>
      <c r="O30">
        <f t="shared" si="7"/>
        <v>0</v>
      </c>
    </row>
    <row r="31" spans="1:15" ht="12.75">
      <c r="A31" t="s">
        <v>11</v>
      </c>
      <c r="B31">
        <v>1250</v>
      </c>
      <c r="D31" s="4">
        <v>150</v>
      </c>
      <c r="E31" s="4">
        <v>15</v>
      </c>
      <c r="F31" s="4">
        <v>5</v>
      </c>
      <c r="G31" s="4">
        <v>75</v>
      </c>
      <c r="L31">
        <f t="shared" si="4"/>
        <v>0</v>
      </c>
      <c r="M31">
        <f t="shared" si="5"/>
        <v>0</v>
      </c>
      <c r="N31">
        <f t="shared" si="6"/>
        <v>0</v>
      </c>
      <c r="O31">
        <f t="shared" si="7"/>
        <v>0</v>
      </c>
    </row>
    <row r="32" spans="1:15" ht="12.75">
      <c r="A32" t="s">
        <v>11</v>
      </c>
      <c r="B32">
        <v>1500</v>
      </c>
      <c r="D32" s="4">
        <v>180</v>
      </c>
      <c r="E32" s="4">
        <v>18</v>
      </c>
      <c r="F32" s="4">
        <v>6</v>
      </c>
      <c r="G32" s="4">
        <v>90</v>
      </c>
      <c r="L32">
        <f t="shared" si="4"/>
        <v>0</v>
      </c>
      <c r="M32">
        <f t="shared" si="5"/>
        <v>0</v>
      </c>
      <c r="N32">
        <f t="shared" si="6"/>
        <v>0</v>
      </c>
      <c r="O32">
        <f t="shared" si="7"/>
        <v>0</v>
      </c>
    </row>
    <row r="33" spans="1:15" ht="12.75">
      <c r="A33" t="s">
        <v>11</v>
      </c>
      <c r="B33">
        <v>1750</v>
      </c>
      <c r="D33" s="4">
        <v>210</v>
      </c>
      <c r="E33" s="4">
        <v>21</v>
      </c>
      <c r="F33" s="4">
        <v>7</v>
      </c>
      <c r="G33" s="4">
        <v>105</v>
      </c>
      <c r="L33">
        <f t="shared" si="4"/>
        <v>0</v>
      </c>
      <c r="M33">
        <f t="shared" si="5"/>
        <v>0</v>
      </c>
      <c r="N33">
        <f t="shared" si="6"/>
        <v>0</v>
      </c>
      <c r="O33">
        <f t="shared" si="7"/>
        <v>0</v>
      </c>
    </row>
    <row r="34" spans="1:15" ht="12.75">
      <c r="A34" t="s">
        <v>11</v>
      </c>
      <c r="B34">
        <v>2000</v>
      </c>
      <c r="D34" s="4">
        <v>240</v>
      </c>
      <c r="E34" s="4">
        <v>24</v>
      </c>
      <c r="F34" s="4">
        <v>8</v>
      </c>
      <c r="G34" s="4">
        <v>120</v>
      </c>
      <c r="L34">
        <f t="shared" si="4"/>
        <v>0</v>
      </c>
      <c r="M34">
        <f t="shared" si="5"/>
        <v>0</v>
      </c>
      <c r="N34">
        <f t="shared" si="6"/>
        <v>0</v>
      </c>
      <c r="O34">
        <f t="shared" si="7"/>
        <v>0</v>
      </c>
    </row>
    <row r="35" spans="1:15" ht="12.75">
      <c r="A35" t="s">
        <v>5</v>
      </c>
      <c r="D35" s="4">
        <v>20</v>
      </c>
      <c r="E35" s="4">
        <v>3</v>
      </c>
      <c r="F35" s="4">
        <v>1</v>
      </c>
      <c r="G35" s="4">
        <v>15</v>
      </c>
      <c r="L35">
        <f t="shared" si="4"/>
        <v>0</v>
      </c>
      <c r="M35">
        <f t="shared" si="5"/>
        <v>0</v>
      </c>
      <c r="N35">
        <f t="shared" si="6"/>
        <v>0</v>
      </c>
      <c r="O35">
        <f t="shared" si="7"/>
        <v>0</v>
      </c>
    </row>
    <row r="36" ht="12.75">
      <c r="A36" t="s">
        <v>12</v>
      </c>
    </row>
    <row r="38" spans="1:15" ht="12.75">
      <c r="A38" t="s">
        <v>13</v>
      </c>
      <c r="B38" s="1" t="s">
        <v>14</v>
      </c>
      <c r="D38">
        <v>120</v>
      </c>
      <c r="E38">
        <v>20</v>
      </c>
      <c r="F38">
        <v>4</v>
      </c>
      <c r="G38">
        <v>60</v>
      </c>
      <c r="L38">
        <f aca="true" t="shared" si="8" ref="L38:L45">$K38*D38</f>
        <v>0</v>
      </c>
      <c r="M38">
        <f aca="true" t="shared" si="9" ref="M38:M45">($J38+$K38)*E38</f>
        <v>0</v>
      </c>
      <c r="N38">
        <f aca="true" t="shared" si="10" ref="N38:N45">($J38+$K38)*F38</f>
        <v>0</v>
      </c>
      <c r="O38">
        <f aca="true" t="shared" si="11" ref="O38:O45">($J38+$K38)*G38</f>
        <v>0</v>
      </c>
    </row>
    <row r="39" spans="1:15" ht="12.75">
      <c r="A39" t="s">
        <v>13</v>
      </c>
      <c r="B39" s="1" t="s">
        <v>15</v>
      </c>
      <c r="D39">
        <v>90</v>
      </c>
      <c r="E39">
        <v>15</v>
      </c>
      <c r="F39">
        <v>3</v>
      </c>
      <c r="G39">
        <v>45</v>
      </c>
      <c r="L39">
        <f t="shared" si="8"/>
        <v>0</v>
      </c>
      <c r="M39">
        <f t="shared" si="9"/>
        <v>0</v>
      </c>
      <c r="N39">
        <f t="shared" si="10"/>
        <v>0</v>
      </c>
      <c r="O39">
        <f t="shared" si="11"/>
        <v>0</v>
      </c>
    </row>
    <row r="40" spans="1:15" ht="12.75">
      <c r="A40" t="s">
        <v>16</v>
      </c>
      <c r="B40" s="1" t="s">
        <v>14</v>
      </c>
      <c r="D40">
        <v>100</v>
      </c>
      <c r="E40">
        <v>16</v>
      </c>
      <c r="F40">
        <v>4</v>
      </c>
      <c r="G40">
        <v>60</v>
      </c>
      <c r="L40">
        <f t="shared" si="8"/>
        <v>0</v>
      </c>
      <c r="M40">
        <f t="shared" si="9"/>
        <v>0</v>
      </c>
      <c r="N40">
        <f t="shared" si="10"/>
        <v>0</v>
      </c>
      <c r="O40">
        <f t="shared" si="11"/>
        <v>0</v>
      </c>
    </row>
    <row r="41" spans="1:15" ht="12.75">
      <c r="A41" t="s">
        <v>16</v>
      </c>
      <c r="B41" s="1" t="s">
        <v>15</v>
      </c>
      <c r="D41">
        <v>75</v>
      </c>
      <c r="E41">
        <v>12</v>
      </c>
      <c r="F41">
        <v>3</v>
      </c>
      <c r="G41">
        <v>45</v>
      </c>
      <c r="L41">
        <f t="shared" si="8"/>
        <v>0</v>
      </c>
      <c r="M41">
        <f t="shared" si="9"/>
        <v>0</v>
      </c>
      <c r="N41">
        <f t="shared" si="10"/>
        <v>0</v>
      </c>
      <c r="O41">
        <f t="shared" si="11"/>
        <v>0</v>
      </c>
    </row>
    <row r="42" spans="1:15" ht="12.75">
      <c r="A42" t="s">
        <v>17</v>
      </c>
      <c r="B42" s="1" t="s">
        <v>14</v>
      </c>
      <c r="D42">
        <v>120</v>
      </c>
      <c r="E42">
        <v>20</v>
      </c>
      <c r="F42">
        <v>4</v>
      </c>
      <c r="G42">
        <v>60</v>
      </c>
      <c r="L42">
        <f t="shared" si="8"/>
        <v>0</v>
      </c>
      <c r="M42">
        <f t="shared" si="9"/>
        <v>0</v>
      </c>
      <c r="N42">
        <f t="shared" si="10"/>
        <v>0</v>
      </c>
      <c r="O42">
        <f t="shared" si="11"/>
        <v>0</v>
      </c>
    </row>
    <row r="43" spans="1:15" ht="12.75">
      <c r="A43" t="s">
        <v>17</v>
      </c>
      <c r="B43" s="1" t="s">
        <v>15</v>
      </c>
      <c r="D43">
        <v>90</v>
      </c>
      <c r="E43">
        <v>15</v>
      </c>
      <c r="F43">
        <v>3</v>
      </c>
      <c r="G43">
        <v>45</v>
      </c>
      <c r="L43">
        <f t="shared" si="8"/>
        <v>0</v>
      </c>
      <c r="M43">
        <f t="shared" si="9"/>
        <v>0</v>
      </c>
      <c r="N43">
        <f t="shared" si="10"/>
        <v>0</v>
      </c>
      <c r="O43">
        <f t="shared" si="11"/>
        <v>0</v>
      </c>
    </row>
    <row r="44" spans="1:15" ht="12.75">
      <c r="A44" t="s">
        <v>83</v>
      </c>
      <c r="B44" s="1" t="s">
        <v>14</v>
      </c>
      <c r="D44">
        <v>200</v>
      </c>
      <c r="E44">
        <v>32</v>
      </c>
      <c r="F44">
        <v>4</v>
      </c>
      <c r="G44">
        <v>60</v>
      </c>
      <c r="L44">
        <f t="shared" si="8"/>
        <v>0</v>
      </c>
      <c r="M44">
        <f t="shared" si="9"/>
        <v>0</v>
      </c>
      <c r="N44">
        <f t="shared" si="10"/>
        <v>0</v>
      </c>
      <c r="O44">
        <f t="shared" si="11"/>
        <v>0</v>
      </c>
    </row>
    <row r="45" spans="1:15" ht="12.75">
      <c r="A45" t="s">
        <v>83</v>
      </c>
      <c r="B45" s="1" t="s">
        <v>15</v>
      </c>
      <c r="D45">
        <v>150</v>
      </c>
      <c r="E45">
        <v>24</v>
      </c>
      <c r="F45">
        <v>3</v>
      </c>
      <c r="G45">
        <v>45</v>
      </c>
      <c r="L45">
        <f t="shared" si="8"/>
        <v>0</v>
      </c>
      <c r="M45">
        <f t="shared" si="9"/>
        <v>0</v>
      </c>
      <c r="N45">
        <f t="shared" si="10"/>
        <v>0</v>
      </c>
      <c r="O45">
        <f t="shared" si="11"/>
        <v>0</v>
      </c>
    </row>
    <row r="46" ht="12.75">
      <c r="B46" s="1"/>
    </row>
    <row r="47" spans="1:15" ht="12.75">
      <c r="A47" t="s">
        <v>2</v>
      </c>
      <c r="B47">
        <v>100</v>
      </c>
      <c r="D47">
        <v>300</v>
      </c>
      <c r="E47">
        <v>50</v>
      </c>
      <c r="F47">
        <v>5</v>
      </c>
      <c r="G47">
        <v>75</v>
      </c>
      <c r="L47">
        <f>$K47*D47</f>
        <v>0</v>
      </c>
      <c r="M47">
        <f aca="true" t="shared" si="12" ref="M47:O48">($J47+$K47)*E47</f>
        <v>0</v>
      </c>
      <c r="N47">
        <f t="shared" si="12"/>
        <v>0</v>
      </c>
      <c r="O47">
        <f t="shared" si="12"/>
        <v>0</v>
      </c>
    </row>
    <row r="48" spans="1:15" ht="12.75">
      <c r="A48" t="s">
        <v>3</v>
      </c>
      <c r="B48">
        <v>250</v>
      </c>
      <c r="D48">
        <v>500</v>
      </c>
      <c r="E48">
        <v>75</v>
      </c>
      <c r="F48">
        <v>10</v>
      </c>
      <c r="G48">
        <v>150</v>
      </c>
      <c r="L48">
        <f>$K48*D48</f>
        <v>0</v>
      </c>
      <c r="M48">
        <f t="shared" si="12"/>
        <v>0</v>
      </c>
      <c r="N48">
        <f t="shared" si="12"/>
        <v>0</v>
      </c>
      <c r="O48">
        <f t="shared" si="12"/>
        <v>0</v>
      </c>
    </row>
    <row r="50" spans="1:15" ht="12.75">
      <c r="A50" t="s">
        <v>18</v>
      </c>
      <c r="B50">
        <v>2000</v>
      </c>
      <c r="D50">
        <v>80</v>
      </c>
      <c r="E50">
        <v>20</v>
      </c>
      <c r="F50">
        <v>0</v>
      </c>
      <c r="G50">
        <v>0</v>
      </c>
      <c r="L50">
        <f>$K50*D50</f>
        <v>0</v>
      </c>
      <c r="M50">
        <f aca="true" t="shared" si="13" ref="M50:O52">($J50+$K50)*E50</f>
        <v>0</v>
      </c>
      <c r="N50">
        <f t="shared" si="13"/>
        <v>0</v>
      </c>
      <c r="O50">
        <f t="shared" si="13"/>
        <v>0</v>
      </c>
    </row>
    <row r="51" spans="1:15" ht="12.75">
      <c r="A51" t="s">
        <v>18</v>
      </c>
      <c r="B51">
        <v>2500</v>
      </c>
      <c r="D51">
        <v>100</v>
      </c>
      <c r="E51">
        <v>25</v>
      </c>
      <c r="F51">
        <v>0</v>
      </c>
      <c r="G51">
        <v>0</v>
      </c>
      <c r="L51">
        <f>$K51*D51</f>
        <v>0</v>
      </c>
      <c r="M51">
        <f t="shared" si="13"/>
        <v>0</v>
      </c>
      <c r="N51">
        <f t="shared" si="13"/>
        <v>0</v>
      </c>
      <c r="O51">
        <f t="shared" si="13"/>
        <v>0</v>
      </c>
    </row>
    <row r="52" spans="1:15" ht="12.75">
      <c r="A52" t="s">
        <v>18</v>
      </c>
      <c r="B52">
        <v>3000</v>
      </c>
      <c r="D52">
        <v>120</v>
      </c>
      <c r="E52">
        <v>30</v>
      </c>
      <c r="F52">
        <v>0</v>
      </c>
      <c r="G52">
        <v>0</v>
      </c>
      <c r="L52">
        <f>$K52*D52</f>
        <v>0</v>
      </c>
      <c r="M52">
        <f t="shared" si="13"/>
        <v>0</v>
      </c>
      <c r="N52">
        <f t="shared" si="13"/>
        <v>0</v>
      </c>
      <c r="O52">
        <f t="shared" si="13"/>
        <v>0</v>
      </c>
    </row>
    <row r="54" spans="1:13" ht="12.75">
      <c r="A54" t="s">
        <v>65</v>
      </c>
      <c r="E54">
        <v>5</v>
      </c>
      <c r="J54">
        <f>SUM(J12:J19)+SUM(J23:J34)+SUM(J38:J43)+SUM(J47:J48)</f>
        <v>0</v>
      </c>
      <c r="K54">
        <f>SUM(K12:K19)+SUM(K23:K34)+SUM(K38:K43)+SUM(K47:K48)</f>
        <v>0</v>
      </c>
      <c r="M54">
        <f>E54*(J54+K54)</f>
        <v>0</v>
      </c>
    </row>
    <row r="56" spans="10:15" ht="12.75">
      <c r="J56" t="s">
        <v>70</v>
      </c>
      <c r="K56" t="s">
        <v>71</v>
      </c>
      <c r="L56" t="s">
        <v>23</v>
      </c>
      <c r="M56" t="s">
        <v>69</v>
      </c>
      <c r="N56" t="s">
        <v>25</v>
      </c>
      <c r="O56" t="s">
        <v>53</v>
      </c>
    </row>
    <row r="57" spans="1:15" ht="12.75">
      <c r="A57" t="s">
        <v>28</v>
      </c>
      <c r="J57">
        <f>SUM(J12:J19)+SUM(J23:J34)+SUM(J38:J45)+SUM(J47:J48)+SUM(J50:J52)</f>
        <v>0</v>
      </c>
      <c r="K57">
        <f>SUM(K12:K19)+SUM(K23:K34)+SUM(K38:K45)+SUM(K47:K48)+SUM(K50:K52)</f>
        <v>0</v>
      </c>
      <c r="L57">
        <f>SUM(L12:L20)+SUM(L23:L35)+SUM(L38:L45)+SUM(L47:L48)+SUM(L50:L52)</f>
        <v>0</v>
      </c>
      <c r="M57">
        <f>SUM(M12:M20)+SUM(M23:M35)+SUM(M38:M45)+SUM(M47:M48)+M54</f>
        <v>0</v>
      </c>
      <c r="N57">
        <f>SUM(N12:N20)+SUM(N23:N35)+SUM(N38:N45)+SUM(N47:N48)+SUM(N50:N52)</f>
        <v>0</v>
      </c>
      <c r="O57">
        <f>SUM(O12:O20)+SUM(O23:O35)+SUM(O38:O45)+SUM(O47:O48)+SUM(O50:O52)</f>
        <v>0</v>
      </c>
    </row>
    <row r="60" ht="18.75" thickBot="1">
      <c r="A60" s="7" t="s">
        <v>33</v>
      </c>
    </row>
    <row r="61" spans="4:12" ht="12.75">
      <c r="D61" t="s">
        <v>26</v>
      </c>
      <c r="E61" t="s">
        <v>39</v>
      </c>
      <c r="G61" t="s">
        <v>55</v>
      </c>
      <c r="J61" s="13" t="s">
        <v>70</v>
      </c>
      <c r="K61" s="13" t="s">
        <v>71</v>
      </c>
      <c r="L61" t="s">
        <v>27</v>
      </c>
    </row>
    <row r="62" spans="1:16" ht="12.75">
      <c r="A62" s="6" t="s">
        <v>34</v>
      </c>
      <c r="B62" s="6" t="s">
        <v>35</v>
      </c>
      <c r="C62" s="6"/>
      <c r="D62" s="6" t="s">
        <v>23</v>
      </c>
      <c r="E62" s="6" t="s">
        <v>37</v>
      </c>
      <c r="F62" s="6" t="s">
        <v>38</v>
      </c>
      <c r="G62" s="6" t="s">
        <v>37</v>
      </c>
      <c r="H62" s="6" t="s">
        <v>38</v>
      </c>
      <c r="I62" s="6"/>
      <c r="J62" s="12" t="s">
        <v>40</v>
      </c>
      <c r="K62" s="12" t="s">
        <v>40</v>
      </c>
      <c r="L62" s="6" t="s">
        <v>23</v>
      </c>
      <c r="M62" s="6" t="s">
        <v>37</v>
      </c>
      <c r="N62" s="6" t="s">
        <v>38</v>
      </c>
      <c r="O62" s="6" t="s">
        <v>53</v>
      </c>
      <c r="P62" s="6"/>
    </row>
    <row r="63" spans="1:15" ht="12.75">
      <c r="A63" t="s">
        <v>19</v>
      </c>
      <c r="B63" s="5" t="s">
        <v>30</v>
      </c>
      <c r="D63">
        <v>350</v>
      </c>
      <c r="E63">
        <v>12</v>
      </c>
      <c r="F63">
        <v>5</v>
      </c>
      <c r="G63">
        <v>180</v>
      </c>
      <c r="H63">
        <v>75</v>
      </c>
      <c r="L63">
        <f>$K63*D63</f>
        <v>0</v>
      </c>
      <c r="M63">
        <f aca="true" t="shared" si="14" ref="M63:N66">($J63+$K63)*E63</f>
        <v>0</v>
      </c>
      <c r="N63">
        <f t="shared" si="14"/>
        <v>0</v>
      </c>
      <c r="O63">
        <f>($J63+$K63)*(G63*$H$71+H63*(1-$H$71))</f>
        <v>0</v>
      </c>
    </row>
    <row r="64" spans="1:15" ht="12.75">
      <c r="A64" t="s">
        <v>20</v>
      </c>
      <c r="B64" s="5" t="s">
        <v>30</v>
      </c>
      <c r="D64">
        <v>250</v>
      </c>
      <c r="E64">
        <v>8</v>
      </c>
      <c r="F64">
        <v>3</v>
      </c>
      <c r="G64">
        <v>120</v>
      </c>
      <c r="H64">
        <v>45</v>
      </c>
      <c r="L64">
        <f>$K64*D64</f>
        <v>0</v>
      </c>
      <c r="M64">
        <f t="shared" si="14"/>
        <v>0</v>
      </c>
      <c r="N64">
        <f t="shared" si="14"/>
        <v>0</v>
      </c>
      <c r="O64">
        <f>($J64+$K64)*(G64*$H$71+H64*(1-$H$71))</f>
        <v>0</v>
      </c>
    </row>
    <row r="65" spans="1:15" ht="12.75">
      <c r="A65" t="s">
        <v>4</v>
      </c>
      <c r="B65" s="5" t="s">
        <v>30</v>
      </c>
      <c r="D65">
        <v>100</v>
      </c>
      <c r="E65">
        <v>4</v>
      </c>
      <c r="F65">
        <v>1</v>
      </c>
      <c r="G65">
        <v>60</v>
      </c>
      <c r="H65">
        <v>15</v>
      </c>
      <c r="L65">
        <f>$K65*D65</f>
        <v>0</v>
      </c>
      <c r="M65">
        <f t="shared" si="14"/>
        <v>0</v>
      </c>
      <c r="N65">
        <f t="shared" si="14"/>
        <v>0</v>
      </c>
      <c r="O65">
        <f>($J65+$K65)*(G65*$H$71+H65*(1-$H$71))</f>
        <v>0</v>
      </c>
    </row>
    <row r="66" spans="1:15" ht="12.75">
      <c r="A66" t="s">
        <v>21</v>
      </c>
      <c r="B66" t="s">
        <v>36</v>
      </c>
      <c r="D66">
        <v>0</v>
      </c>
      <c r="E66">
        <v>8</v>
      </c>
      <c r="F66">
        <v>8</v>
      </c>
      <c r="G66">
        <v>120</v>
      </c>
      <c r="H66">
        <v>120</v>
      </c>
      <c r="L66">
        <f>$K66*D66</f>
        <v>0</v>
      </c>
      <c r="M66">
        <f t="shared" si="14"/>
        <v>0</v>
      </c>
      <c r="N66">
        <f t="shared" si="14"/>
        <v>0</v>
      </c>
      <c r="O66">
        <f>($J66+$K66)*(G66*$H$71+H66*(1-$H$71))</f>
        <v>0</v>
      </c>
    </row>
    <row r="68" spans="1:15" ht="12.75">
      <c r="A68" t="s">
        <v>67</v>
      </c>
      <c r="E68">
        <v>2</v>
      </c>
      <c r="F68">
        <v>2</v>
      </c>
      <c r="J68">
        <f>SUM(J63:J66)</f>
        <v>0</v>
      </c>
      <c r="K68">
        <f>SUM(K63:K66)</f>
        <v>0</v>
      </c>
      <c r="M68">
        <f>($J68+$K68)*E68</f>
        <v>0</v>
      </c>
      <c r="N68">
        <f>($J68+$K68)*F68</f>
        <v>0</v>
      </c>
      <c r="O68">
        <f>($J68+$K68)*(G68*$H$71+H68*(1-$H$71))</f>
        <v>0</v>
      </c>
    </row>
    <row r="70" spans="6:13" ht="12.75">
      <c r="F70" s="16" t="s">
        <v>72</v>
      </c>
      <c r="G70" s="14"/>
      <c r="M70" t="s">
        <v>39</v>
      </c>
    </row>
    <row r="71" spans="6:16" ht="12.75">
      <c r="F71" s="17" t="s">
        <v>73</v>
      </c>
      <c r="G71" s="15"/>
      <c r="H71">
        <v>0.5</v>
      </c>
      <c r="K71" t="s">
        <v>41</v>
      </c>
      <c r="L71" s="6" t="s">
        <v>23</v>
      </c>
      <c r="M71" s="6" t="s">
        <v>37</v>
      </c>
      <c r="N71" s="6" t="s">
        <v>38</v>
      </c>
      <c r="O71" s="6" t="s">
        <v>53</v>
      </c>
      <c r="P71" s="6"/>
    </row>
    <row r="72" spans="1:15" ht="12.75">
      <c r="A72" t="s">
        <v>29</v>
      </c>
      <c r="K72">
        <f>SUM(K63:K66)</f>
        <v>0</v>
      </c>
      <c r="L72">
        <f>SUM(L63:L66)</f>
        <v>0</v>
      </c>
      <c r="M72">
        <f>SUM(M63:M66)+M68</f>
        <v>0</v>
      </c>
      <c r="N72">
        <f>SUM(N63:N66)+N68</f>
        <v>0</v>
      </c>
      <c r="O72">
        <f>SUM(O63:O66)+O68</f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spans="1:4" ht="18.75" thickBot="1">
      <c r="A1" s="7" t="s">
        <v>42</v>
      </c>
      <c r="B1" s="8"/>
      <c r="C1" s="8"/>
      <c r="D1" s="8"/>
    </row>
    <row r="2" ht="12.75">
      <c r="A2" t="s">
        <v>43</v>
      </c>
    </row>
    <row r="3" ht="12.75">
      <c r="A3" t="s">
        <v>44</v>
      </c>
    </row>
    <row r="4" ht="12.75">
      <c r="A4" t="s">
        <v>75</v>
      </c>
    </row>
    <row r="6" spans="1:4" ht="18.75" thickBot="1">
      <c r="A6" s="7" t="s">
        <v>45</v>
      </c>
      <c r="B6" s="8"/>
      <c r="C6" t="s">
        <v>45</v>
      </c>
      <c r="D6" t="s">
        <v>22</v>
      </c>
    </row>
    <row r="7" spans="3:7" ht="12.75">
      <c r="C7" s="6" t="s">
        <v>81</v>
      </c>
      <c r="D7" s="6" t="s">
        <v>82</v>
      </c>
      <c r="E7" s="18" t="s">
        <v>80</v>
      </c>
      <c r="F7" s="11"/>
      <c r="G7" s="6" t="s">
        <v>49</v>
      </c>
    </row>
    <row r="8" spans="1:7" ht="12.75">
      <c r="A8" t="s">
        <v>46</v>
      </c>
      <c r="C8">
        <v>360</v>
      </c>
      <c r="F8">
        <v>0</v>
      </c>
      <c r="G8">
        <f>F8*C8</f>
        <v>0</v>
      </c>
    </row>
    <row r="9" spans="1:7" ht="12.75">
      <c r="A9" t="s">
        <v>47</v>
      </c>
      <c r="C9">
        <v>420</v>
      </c>
      <c r="F9">
        <v>0</v>
      </c>
      <c r="G9">
        <f>F9*C9</f>
        <v>0</v>
      </c>
    </row>
    <row r="10" spans="1:7" ht="12.75">
      <c r="A10" t="s">
        <v>48</v>
      </c>
      <c r="C10">
        <v>480</v>
      </c>
      <c r="F10">
        <v>0</v>
      </c>
      <c r="G10">
        <f>F10*C10</f>
        <v>0</v>
      </c>
    </row>
    <row r="11" spans="5:7" ht="12.75">
      <c r="E11" t="s">
        <v>50</v>
      </c>
      <c r="G11">
        <f>SUM(G8:G10)</f>
        <v>0</v>
      </c>
    </row>
    <row r="13" spans="1:2" ht="18.75" thickBot="1">
      <c r="A13" s="7" t="s">
        <v>51</v>
      </c>
      <c r="B13" s="8"/>
    </row>
    <row r="14" ht="12.75">
      <c r="C14" s="6" t="s">
        <v>54</v>
      </c>
    </row>
    <row r="15" spans="1:3" ht="12.75">
      <c r="A15" t="s">
        <v>52</v>
      </c>
      <c r="C15">
        <f>Expense!M57*15+Expense!M72*15</f>
        <v>0</v>
      </c>
    </row>
    <row r="16" spans="1:3" ht="12.75">
      <c r="A16" t="s">
        <v>53</v>
      </c>
      <c r="C16">
        <f>Expense!O57+Expense!O72</f>
        <v>0</v>
      </c>
    </row>
    <row r="18" spans="1:2" ht="18.75" thickBot="1">
      <c r="A18" s="7" t="s">
        <v>56</v>
      </c>
      <c r="B18" s="8"/>
    </row>
    <row r="19" spans="3:6" ht="12.75">
      <c r="C19" s="6" t="s">
        <v>58</v>
      </c>
      <c r="D19" s="6"/>
      <c r="E19" s="18" t="s">
        <v>22</v>
      </c>
      <c r="F19" s="6" t="s">
        <v>49</v>
      </c>
    </row>
    <row r="20" spans="1:3" ht="12.75">
      <c r="A20" t="s">
        <v>39</v>
      </c>
      <c r="C20" s="9">
        <f>(G11-C15)/15</f>
        <v>0</v>
      </c>
    </row>
    <row r="21" spans="1:6" ht="12.75">
      <c r="A21" t="s">
        <v>57</v>
      </c>
      <c r="C21">
        <f>G11-C15</f>
        <v>0</v>
      </c>
      <c r="E21">
        <v>3</v>
      </c>
      <c r="F21">
        <f>C21*E21</f>
        <v>0</v>
      </c>
    </row>
    <row r="22" spans="1:6" ht="12.75">
      <c r="A22" t="s">
        <v>55</v>
      </c>
      <c r="C22">
        <f>G11-C16</f>
        <v>0</v>
      </c>
      <c r="E22">
        <v>5</v>
      </c>
      <c r="F22">
        <f>E22*C22</f>
        <v>0</v>
      </c>
    </row>
    <row r="24" spans="1:6" ht="12.75">
      <c r="A24" t="s">
        <v>59</v>
      </c>
      <c r="F24">
        <f>F21+F22</f>
        <v>0</v>
      </c>
    </row>
    <row r="25" spans="1:6" ht="12.75">
      <c r="A25" t="s">
        <v>64</v>
      </c>
      <c r="F25">
        <f>F24/(E21+E22)</f>
        <v>0</v>
      </c>
    </row>
    <row r="27" spans="1:6" ht="12.75">
      <c r="A27" s="19" t="s">
        <v>60</v>
      </c>
      <c r="B27" s="11"/>
      <c r="F27">
        <v>50000</v>
      </c>
    </row>
    <row r="28" spans="1:6" ht="12.75">
      <c r="A28" s="20" t="s">
        <v>79</v>
      </c>
      <c r="B28" s="4"/>
      <c r="F28">
        <f>F27-Expense!L57-Expense!L72</f>
        <v>50000</v>
      </c>
    </row>
    <row r="29" spans="1:6" ht="12.75">
      <c r="A29" t="s">
        <v>63</v>
      </c>
      <c r="F29" s="10">
        <f>F25/F27</f>
        <v>0</v>
      </c>
    </row>
    <row r="30" spans="1:6" ht="12.75">
      <c r="A30" t="s">
        <v>61</v>
      </c>
      <c r="F30" s="10">
        <f>C21/F27</f>
        <v>0</v>
      </c>
    </row>
    <row r="31" spans="1:6" ht="12.75">
      <c r="A31" t="s">
        <v>62</v>
      </c>
      <c r="F31" s="10">
        <f>C22/F27</f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have no organization around 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itsuser</cp:lastModifiedBy>
  <dcterms:created xsi:type="dcterms:W3CDTF">2004-10-24T23:05:36Z</dcterms:created>
  <dcterms:modified xsi:type="dcterms:W3CDTF">2011-01-19T21:28:48Z</dcterms:modified>
  <cp:category/>
  <cp:version/>
  <cp:contentType/>
  <cp:contentStatus/>
</cp:coreProperties>
</file>